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NH TRÍ\NĂM 2023\4. HUYỆN\New folder\Đăng bài\P. tc-kh\"/>
    </mc:Choice>
  </mc:AlternateContent>
  <xr:revisionPtr revIDLastSave="0" documentId="13_ncr:1_{AA0BA43C-BEE6-405A-B0D0-623EAF62AC55}" xr6:coauthVersionLast="47" xr6:coauthVersionMax="47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Kangatang" sheetId="23" state="veryHidden" r:id=""/>
    <sheet name="MAU 93" sheetId="20" r:id="rId1"/>
    <sheet name="MAU 94" sheetId="21" r:id="rId2"/>
    <sheet name="MAU 95" sheetId="22" r:id="rId3"/>
  </sheets>
  <calcPr calcId="181029"/>
</workbook>
</file>

<file path=xl/calcChain.xml><?xml version="1.0" encoding="utf-8"?>
<calcChain xmlns="http://schemas.openxmlformats.org/spreadsheetml/2006/main">
  <c r="E20" i="22" l="1"/>
  <c r="D18" i="22"/>
  <c r="D15" i="22"/>
  <c r="E15" i="22" s="1"/>
  <c r="D25" i="22"/>
  <c r="D13" i="22" s="1"/>
  <c r="C26" i="22"/>
  <c r="E26" i="22" s="1"/>
  <c r="C25" i="22"/>
  <c r="D11" i="22"/>
  <c r="D10" i="22" s="1"/>
  <c r="D32" i="21"/>
  <c r="D9" i="21"/>
  <c r="D25" i="21"/>
  <c r="D19" i="20"/>
  <c r="E21" i="20"/>
  <c r="E22" i="20"/>
  <c r="C18" i="20"/>
  <c r="C11" i="22" s="1"/>
  <c r="D11" i="20"/>
  <c r="D17" i="20"/>
  <c r="C17" i="20"/>
  <c r="C16" i="20" s="1"/>
  <c r="E16" i="20" s="1"/>
  <c r="E23" i="22"/>
  <c r="D30" i="21"/>
  <c r="D24" i="21"/>
  <c r="D8" i="21"/>
  <c r="D16" i="20"/>
  <c r="E18" i="20"/>
  <c r="E20" i="20"/>
  <c r="D10" i="20"/>
  <c r="D9" i="20" s="1"/>
  <c r="A3" i="21"/>
  <c r="A3" i="22"/>
  <c r="E21" i="22"/>
  <c r="E16" i="22"/>
  <c r="E18" i="22"/>
  <c r="E19" i="22"/>
  <c r="E22" i="22"/>
  <c r="E24" i="22"/>
  <c r="E25" i="22"/>
  <c r="D27" i="22"/>
  <c r="C27" i="22"/>
  <c r="C30" i="21"/>
  <c r="E30" i="21" s="1"/>
  <c r="E12" i="21"/>
  <c r="E27" i="21"/>
  <c r="E26" i="21"/>
  <c r="E25" i="21"/>
  <c r="C24" i="21"/>
  <c r="C9" i="21" s="1"/>
  <c r="E20" i="21"/>
  <c r="E16" i="21"/>
  <c r="E15" i="21"/>
  <c r="E13" i="21"/>
  <c r="E13" i="20"/>
  <c r="C10" i="20"/>
  <c r="C9" i="20" s="1"/>
  <c r="E9" i="20" s="1"/>
  <c r="E32" i="21"/>
  <c r="E11" i="20"/>
  <c r="E24" i="21"/>
  <c r="E19" i="20"/>
  <c r="E10" i="20"/>
  <c r="E17" i="20"/>
  <c r="E9" i="21" l="1"/>
  <c r="C8" i="21"/>
  <c r="E8" i="21" s="1"/>
  <c r="C13" i="22"/>
  <c r="E13" i="22" s="1"/>
  <c r="C10" i="22"/>
  <c r="E11" i="22"/>
  <c r="D9" i="22"/>
  <c r="D8" i="22" l="1"/>
  <c r="C9" i="22"/>
  <c r="C8" i="22" s="1"/>
  <c r="E10" i="22"/>
  <c r="E8" i="22" l="1"/>
  <c r="E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My_PC</author>
  </authors>
  <commentList>
    <comment ref="A8" authorId="0" shapeId="0" xr:uid="{00000000-0006-0000-0100-000001000000}">
      <text>
        <r>
          <rPr>
            <b/>
            <sz val="9"/>
            <color indexed="81"/>
            <rFont val="Segoe UI"/>
            <family val="2"/>
            <charset val="163"/>
          </rPr>
          <t>My_PC:</t>
        </r>
        <r>
          <rPr>
            <sz val="9"/>
            <color indexed="81"/>
            <rFont val="Segoe UI"/>
            <family val="2"/>
            <charset val="163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<sst xmlns="http://schemas.openxmlformats.org/spreadsheetml/2006/main" count="159" uniqueCount="94">
  <si>
    <t>STT</t>
  </si>
  <si>
    <t>I</t>
  </si>
  <si>
    <t>4</t>
  </si>
  <si>
    <t>2</t>
  </si>
  <si>
    <t>1</t>
  </si>
  <si>
    <t>5</t>
  </si>
  <si>
    <t>6</t>
  </si>
  <si>
    <t>7</t>
  </si>
  <si>
    <t>II</t>
  </si>
  <si>
    <t>III</t>
  </si>
  <si>
    <t>A</t>
  </si>
  <si>
    <t>B</t>
  </si>
  <si>
    <t>3</t>
  </si>
  <si>
    <t>8</t>
  </si>
  <si>
    <t>9</t>
  </si>
  <si>
    <t>10</t>
  </si>
  <si>
    <t>11</t>
  </si>
  <si>
    <t>Thu nội địa</t>
  </si>
  <si>
    <t>Thu viện trợ</t>
  </si>
  <si>
    <t>Chi đầu tư phát triển</t>
  </si>
  <si>
    <t>Chi thường xuyên</t>
  </si>
  <si>
    <t>TỔNG CHI NGÂN SÁCH HUYỆN</t>
  </si>
  <si>
    <t>Tổng chi cân đối ngân sách huyện</t>
  </si>
  <si>
    <t>Dự phòng ngân sách</t>
  </si>
  <si>
    <t>Nội dung</t>
  </si>
  <si>
    <t>Thu từ khu vực doanh nghiệp có vốn đầu tư nước ngoài</t>
  </si>
  <si>
    <t>Thuế thu nhập cá nhân</t>
  </si>
  <si>
    <t>Thuế bảo vệ môi trường</t>
  </si>
  <si>
    <t>Thu phí, lệ phí</t>
  </si>
  <si>
    <t>Thuế sử dụng đất nông nghiệp</t>
  </si>
  <si>
    <t>Thu tiền sử dụng đất</t>
  </si>
  <si>
    <t>Thu từ hoạt động xổ số kiến thiết</t>
  </si>
  <si>
    <t>Thu khác ngân sách</t>
  </si>
  <si>
    <t>CHI CÂN ĐỐI NGÂN SÁCH HUYỆN</t>
  </si>
  <si>
    <t>Chi đầu tư cho các dự án</t>
  </si>
  <si>
    <t>Chi khoa học và công nghệ</t>
  </si>
  <si>
    <t>Trong đó:</t>
  </si>
  <si>
    <t>Chi y tế, dân số và gia đình</t>
  </si>
  <si>
    <t>Chi bảo vệ môi trường</t>
  </si>
  <si>
    <t>Chi đảm bảo xã hội</t>
  </si>
  <si>
    <t>Đơn vị: Triệu đồng</t>
  </si>
  <si>
    <t>Thuế sử dụng đất phi nông nghiệp</t>
  </si>
  <si>
    <t>Mẫu số 93/CK-NSNN</t>
  </si>
  <si>
    <t>Néi dung</t>
  </si>
  <si>
    <t xml:space="preserve">Thu chuyển nguồn </t>
  </si>
  <si>
    <t>Thu kết dư ngân sách</t>
  </si>
  <si>
    <t>So sánh (%)</t>
  </si>
  <si>
    <t>Cùng kỳ 
năm trước</t>
  </si>
  <si>
    <t>3=2/1</t>
  </si>
  <si>
    <t>TỔNG NGUỒN THU NSNN TRÊN ĐỊA BÀN</t>
  </si>
  <si>
    <t>Thu cân đối ngân sách</t>
  </si>
  <si>
    <t>Thu trợ cấp NS</t>
  </si>
  <si>
    <t>ĐVT: Triệu đồng</t>
  </si>
  <si>
    <t>TỔNG THU NSNN</t>
  </si>
  <si>
    <t>Lệ phí trước bạ</t>
  </si>
  <si>
    <t>Tiền cho thuê đất, thuê mặt nước</t>
  </si>
  <si>
    <t>Tiền cho thuê và tiền bán nhà ở thuộc sở hữu nhà nước</t>
  </si>
  <si>
    <t>- Thu khác ngân sách địa phương hưởng</t>
  </si>
  <si>
    <t>- Thu phạt VPHC do cơ quan thuế xử lý</t>
  </si>
  <si>
    <t>-  Thu phạt an toàn giao thông</t>
  </si>
  <si>
    <t>Thu từ quỹ đất công ích, hoa lợi công sản khác</t>
  </si>
  <si>
    <t>Mẫu số 94/CK-NSNN</t>
  </si>
  <si>
    <t>Thu từ khu vực doanh nghiệp nhà nước</t>
  </si>
  <si>
    <t>Thu từ khu vực kinh tế ngoài quốc doanh</t>
  </si>
  <si>
    <t>Các khoản thu về nhà, đất</t>
  </si>
  <si>
    <t>THU NGÂN SÁCH HUYỆN ĐƯỢC HƯỞNG THEO PHÂN CẤP</t>
  </si>
  <si>
    <t>Từ các khoản thu phân chia</t>
  </si>
  <si>
    <t>Các khoản thu ngân sách huyện được hưởng 100%</t>
  </si>
  <si>
    <t>Chi giáo dục - đào tạo và dạy nghề</t>
  </si>
  <si>
    <t>Chi phát thanh - truyền hình</t>
  </si>
  <si>
    <t>Chi hoạt động kinh tế</t>
  </si>
  <si>
    <t>Chi hoạt động của cơ quan quản lý hành chính, Đảng, Đoàn thể</t>
  </si>
  <si>
    <t>Chương trình mục tiêu quốc gia</t>
  </si>
  <si>
    <t>CHI TỪ NGUỒN BỔ SUNG CÓ 
MỤC TIÊU TỪ NGÂN SÁCH CẤP TRÊN</t>
  </si>
  <si>
    <t>Mẫu số 95/CK-NSNN</t>
  </si>
  <si>
    <t>IV</t>
  </si>
  <si>
    <t>Chi từ nguồn bổ sung có mục tiêu từ NS cấp trên</t>
  </si>
  <si>
    <t>Cho các chương trình dự án quan trọng vốn đầu tư</t>
  </si>
  <si>
    <t>Chi đầu tư phát triển khác (QBTĐB)</t>
  </si>
  <si>
    <t>Tiết kiệm 10% chi cải cách tiền lương</t>
  </si>
  <si>
    <t>Kinh phí bổ sung có mục tiêu</t>
  </si>
  <si>
    <t>Dự toán 
năm 2023</t>
  </si>
  <si>
    <t>Thực hiện dự toán
  quí I năm 2023</t>
  </si>
  <si>
    <t>Thực hiện/Dự toán năm 2023</t>
  </si>
  <si>
    <t>Chi các chương trình mục tiêu, nhiệm vụ</t>
  </si>
  <si>
    <t>Chi VHTT</t>
  </si>
  <si>
    <t>Chi TDTT</t>
  </si>
  <si>
    <t>CÂN ĐỐI NGÂN SÁCH HUYỆN QUÝ I NĂM 2023</t>
  </si>
  <si>
    <t>(Kèm theo Quyết định số:          /QĐ-UBND ngày        /4/2023 của UBND huyện Phụng Hiệp)</t>
  </si>
  <si>
    <t>Thực hiện dự toán
  quý I năm 2023</t>
  </si>
  <si>
    <t>ĐÁNH GIÁ THỰC HIỆN THU NGÂN NSNN THEO LĨNH VỰC QUÝ I NĂM 2023</t>
  </si>
  <si>
    <t>a</t>
  </si>
  <si>
    <t>b</t>
  </si>
  <si>
    <t>DỰ TOÁN CHI NGÂN SÁCH NHÀ NƯỚC QUÝ I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</si>
</sst>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28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4"/>
      <name val=".VnTime"/>
      <family val="2"/>
    </font>
    <font>
      <b/>
      <i/>
      <sz val="14"/>
      <name val=".VnTime"/>
      <family val="2"/>
    </font>
    <font>
      <i/>
      <sz val="14"/>
      <name val=".VnTime"/>
      <family val="2"/>
    </font>
    <font>
      <b/>
      <sz val="14"/>
      <name val=".VnTime"/>
      <family val="2"/>
    </font>
    <font>
      <i/>
      <sz val="14"/>
      <name val="Times New Roman"/>
      <family val="1"/>
    </font>
    <font>
      <i/>
      <sz val="12"/>
      <color indexed="48"/>
      <name val="Times New Roman"/>
      <family val="1"/>
    </font>
    <font>
      <b/>
      <sz val="9"/>
      <color indexed="81"/>
      <name val="Segoe UI"/>
      <family val="2"/>
      <charset val="163"/>
    </font>
    <font>
      <sz val="9"/>
      <color indexed="81"/>
      <name val="Segoe UI"/>
      <family val="2"/>
      <charset val="163"/>
    </font>
    <font>
      <sz val="12"/>
      <color indexed="48"/>
      <name val="Times New Roman"/>
      <family val="1"/>
    </font>
    <font>
      <b/>
      <sz val="14"/>
      <name val=".VnArial Narrow"/>
      <family val="2"/>
    </font>
    <font>
      <sz val="14"/>
      <name val=".VnArial Narrow"/>
      <family val="2"/>
    </font>
    <font>
      <i/>
      <sz val="11"/>
      <name val="Times New Roman"/>
      <family val="1"/>
    </font>
    <font>
      <sz val="8"/>
      <name val="Times New Roman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0" borderId="0"/>
  </cellStyleXfs>
  <cellXfs count="13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22" fillId="0" borderId="0" xfId="0" applyFont="1"/>
    <xf numFmtId="164" fontId="9" fillId="0" borderId="0" xfId="1" applyNumberFormat="1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9" fillId="0" borderId="0" xfId="0" applyFont="1"/>
    <xf numFmtId="0" fontId="11" fillId="0" borderId="1" xfId="0" applyFont="1" applyBorder="1" applyAlignment="1">
      <alignment horizontal="center"/>
    </xf>
    <xf numFmtId="164" fontId="11" fillId="0" borderId="1" xfId="1" quotePrefix="1" applyNumberFormat="1" applyFont="1" applyBorder="1" applyAlignment="1">
      <alignment horizontal="center"/>
    </xf>
    <xf numFmtId="0" fontId="3" fillId="0" borderId="1" xfId="0" applyFont="1" applyBorder="1" applyAlignment="1">
      <alignment horizontal="justify"/>
    </xf>
    <xf numFmtId="3" fontId="3" fillId="0" borderId="1" xfId="1" applyNumberFormat="1" applyFont="1" applyBorder="1" applyAlignment="1">
      <alignment horizontal="right"/>
    </xf>
    <xf numFmtId="3" fontId="3" fillId="0" borderId="1" xfId="1" applyNumberFormat="1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justify"/>
    </xf>
    <xf numFmtId="3" fontId="6" fillId="0" borderId="1" xfId="1" applyNumberFormat="1" applyFont="1" applyBorder="1" applyAlignment="1"/>
    <xf numFmtId="3" fontId="6" fillId="0" borderId="1" xfId="1" quotePrefix="1" applyNumberFormat="1" applyFont="1" applyBorder="1" applyAlignment="1"/>
    <xf numFmtId="0" fontId="6" fillId="0" borderId="1" xfId="0" quotePrefix="1" applyFont="1" applyBorder="1" applyAlignment="1">
      <alignment horizontal="center"/>
    </xf>
    <xf numFmtId="3" fontId="3" fillId="0" borderId="1" xfId="1" quotePrefix="1" applyNumberFormat="1" applyFont="1" applyBorder="1" applyAlignment="1"/>
    <xf numFmtId="3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43" fontId="3" fillId="0" borderId="1" xfId="1" quotePrefix="1" applyFont="1" applyBorder="1" applyAlignment="1"/>
    <xf numFmtId="164" fontId="9" fillId="0" borderId="0" xfId="1" applyNumberFormat="1" applyFont="1"/>
    <xf numFmtId="3" fontId="9" fillId="0" borderId="0" xfId="0" applyNumberFormat="1" applyFont="1" applyAlignment="1">
      <alignment horizontal="centerContinuous"/>
    </xf>
    <xf numFmtId="164" fontId="22" fillId="0" borderId="0" xfId="1" applyNumberFormat="1" applyFont="1"/>
    <xf numFmtId="3" fontId="22" fillId="0" borderId="0" xfId="0" applyNumberFormat="1" applyFont="1"/>
    <xf numFmtId="0" fontId="23" fillId="0" borderId="0" xfId="0" applyFont="1"/>
    <xf numFmtId="0" fontId="24" fillId="0" borderId="0" xfId="0" applyFont="1"/>
    <xf numFmtId="0" fontId="24" fillId="0" borderId="1" xfId="0" applyFont="1" applyBorder="1" applyAlignment="1">
      <alignment horizontal="center" wrapText="1"/>
    </xf>
    <xf numFmtId="43" fontId="23" fillId="0" borderId="1" xfId="1" applyFont="1" applyBorder="1"/>
    <xf numFmtId="43" fontId="24" fillId="0" borderId="1" xfId="1" applyFont="1" applyBorder="1"/>
    <xf numFmtId="164" fontId="6" fillId="0" borderId="0" xfId="1" applyNumberFormat="1" applyFont="1"/>
    <xf numFmtId="3" fontId="6" fillId="0" borderId="0" xfId="0" applyNumberFormat="1" applyFont="1" applyAlignment="1">
      <alignment horizontal="centerContinuous"/>
    </xf>
    <xf numFmtId="43" fontId="6" fillId="0" borderId="0" xfId="1" applyFont="1"/>
    <xf numFmtId="164" fontId="3" fillId="0" borderId="1" xfId="1" quotePrefix="1" applyNumberFormat="1" applyFont="1" applyBorder="1" applyAlignment="1"/>
    <xf numFmtId="0" fontId="6" fillId="0" borderId="1" xfId="0" applyFont="1" applyBorder="1"/>
    <xf numFmtId="164" fontId="6" fillId="0" borderId="1" xfId="1" applyNumberFormat="1" applyFont="1" applyBorder="1"/>
    <xf numFmtId="0" fontId="23" fillId="0" borderId="1" xfId="0" applyFont="1" applyBorder="1"/>
    <xf numFmtId="0" fontId="3" fillId="0" borderId="1" xfId="0" applyFont="1" applyBorder="1"/>
    <xf numFmtId="164" fontId="3" fillId="0" borderId="1" xfId="1" applyNumberFormat="1" applyFont="1" applyBorder="1"/>
    <xf numFmtId="0" fontId="24" fillId="0" borderId="1" xfId="0" applyFont="1" applyBorder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164" fontId="8" fillId="0" borderId="0" xfId="1" applyNumberFormat="1" applyFont="1" applyAlignment="1">
      <alignment vertical="center" wrapText="1"/>
    </xf>
    <xf numFmtId="164" fontId="4" fillId="0" borderId="0" xfId="1" applyNumberFormat="1" applyFont="1" applyAlignment="1">
      <alignment vertical="center"/>
    </xf>
    <xf numFmtId="164" fontId="4" fillId="0" borderId="0" xfId="1" applyNumberFormat="1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5" fontId="8" fillId="2" borderId="1" xfId="1" applyNumberFormat="1" applyFont="1" applyFill="1" applyBorder="1" applyAlignment="1">
      <alignment horizontal="right" vertical="center" wrapText="1"/>
    </xf>
    <xf numFmtId="43" fontId="8" fillId="2" borderId="1" xfId="1" applyFont="1" applyFill="1" applyBorder="1" applyAlignment="1">
      <alignment horizontal="right" vertical="center" wrapText="1"/>
    </xf>
    <xf numFmtId="165" fontId="8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5" fontId="4" fillId="2" borderId="1" xfId="1" applyNumberFormat="1" applyFont="1" applyFill="1" applyBorder="1" applyAlignment="1">
      <alignment horizontal="right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43" fontId="4" fillId="2" borderId="1" xfId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5" fontId="7" fillId="2" borderId="1" xfId="1" applyNumberFormat="1" applyFont="1" applyFill="1" applyBorder="1" applyAlignment="1">
      <alignment horizontal="right" vertical="center" wrapText="1"/>
    </xf>
    <xf numFmtId="165" fontId="7" fillId="0" borderId="1" xfId="1" applyNumberFormat="1" applyFont="1" applyFill="1" applyBorder="1" applyAlignment="1">
      <alignment horizontal="right" vertical="center" wrapText="1"/>
    </xf>
    <xf numFmtId="0" fontId="4" fillId="2" borderId="1" xfId="0" quotePrefix="1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43" fontId="7" fillId="2" borderId="1" xfId="1" applyFont="1" applyFill="1" applyBorder="1" applyAlignment="1">
      <alignment horizontal="right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4" fontId="4" fillId="2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164" fontId="18" fillId="0" borderId="0" xfId="1" applyNumberFormat="1" applyFont="1" applyAlignment="1">
      <alignment horizontal="centerContinuous"/>
    </xf>
    <xf numFmtId="164" fontId="11" fillId="0" borderId="2" xfId="1" applyNumberFormat="1" applyFont="1" applyBorder="1" applyAlignment="1"/>
    <xf numFmtId="164" fontId="11" fillId="0" borderId="0" xfId="1" applyNumberFormat="1" applyFont="1" applyBorder="1" applyAlignment="1"/>
    <xf numFmtId="164" fontId="9" fillId="0" borderId="0" xfId="1" applyNumberFormat="1" applyFont="1" applyFill="1"/>
    <xf numFmtId="164" fontId="6" fillId="0" borderId="0" xfId="1" applyNumberFormat="1" applyFont="1" applyFill="1"/>
    <xf numFmtId="0" fontId="6" fillId="0" borderId="0" xfId="0" applyFont="1" applyAlignment="1">
      <alignment vertical="center"/>
    </xf>
    <xf numFmtId="164" fontId="19" fillId="0" borderId="0" xfId="1" applyNumberFormat="1" applyFont="1"/>
    <xf numFmtId="164" fontId="6" fillId="0" borderId="0" xfId="0" applyNumberFormat="1" applyFont="1"/>
    <xf numFmtId="164" fontId="6" fillId="0" borderId="0" xfId="0" applyNumberFormat="1" applyFont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23" fillId="0" borderId="0" xfId="0" applyNumberFormat="1" applyFont="1"/>
    <xf numFmtId="164" fontId="6" fillId="0" borderId="1" xfId="1" applyNumberFormat="1" applyFont="1" applyBorder="1" applyAlignment="1"/>
    <xf numFmtId="0" fontId="7" fillId="2" borderId="1" xfId="0" quotePrefix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11" fillId="0" borderId="1" xfId="1" quotePrefix="1" applyNumberFormat="1" applyFont="1" applyFill="1" applyBorder="1" applyAlignment="1">
      <alignment horizontal="center" vertical="center"/>
    </xf>
    <xf numFmtId="43" fontId="11" fillId="0" borderId="1" xfId="1" quotePrefix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centerContinuous" vertical="center"/>
    </xf>
    <xf numFmtId="43" fontId="3" fillId="0" borderId="1" xfId="1" applyFont="1" applyBorder="1" applyAlignment="1">
      <alignment horizontal="left" vertical="center"/>
    </xf>
    <xf numFmtId="43" fontId="3" fillId="0" borderId="1" xfId="1" applyFont="1" applyBorder="1" applyAlignment="1">
      <alignment horizontal="centerContinuous" vertical="center"/>
    </xf>
    <xf numFmtId="164" fontId="3" fillId="0" borderId="1" xfId="1" applyNumberFormat="1" applyFont="1" applyFill="1" applyBorder="1" applyAlignment="1">
      <alignment horizontal="left" vertical="center"/>
    </xf>
    <xf numFmtId="164" fontId="3" fillId="0" borderId="1" xfId="1" applyNumberFormat="1" applyFont="1" applyFill="1" applyBorder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4" fontId="6" fillId="0" borderId="1" xfId="1" applyNumberFormat="1" applyFont="1" applyFill="1" applyBorder="1" applyAlignment="1">
      <alignment vertical="center"/>
    </xf>
    <xf numFmtId="43" fontId="6" fillId="0" borderId="1" xfId="1" applyFont="1" applyBorder="1" applyAlignment="1">
      <alignment horizontal="left" vertical="center"/>
    </xf>
    <xf numFmtId="43" fontId="6" fillId="0" borderId="1" xfId="1" applyFont="1" applyBorder="1" applyAlignment="1">
      <alignment horizontal="centerContinuous" vertical="center"/>
    </xf>
    <xf numFmtId="164" fontId="3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164" fontId="6" fillId="0" borderId="1" xfId="1" quotePrefix="1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164" fontId="3" fillId="0" borderId="1" xfId="1" quotePrefix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4" fontId="13" fillId="0" borderId="1" xfId="1" applyNumberFormat="1" applyFont="1" applyBorder="1" applyAlignment="1">
      <alignment horizontal="centerContinuous" vertical="center"/>
    </xf>
    <xf numFmtId="164" fontId="6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3" fillId="0" borderId="1" xfId="1" applyNumberFormat="1" applyFont="1" applyBorder="1" applyAlignment="1">
      <alignment horizontal="centerContinuous" vertical="center"/>
    </xf>
    <xf numFmtId="0" fontId="3" fillId="0" borderId="0" xfId="0" applyFont="1" applyAlignment="1">
      <alignment horizontal="left"/>
    </xf>
    <xf numFmtId="164" fontId="13" fillId="0" borderId="0" xfId="1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right"/>
    </xf>
    <xf numFmtId="0" fontId="24" fillId="0" borderId="1" xfId="0" applyFont="1" applyBorder="1" applyAlignment="1">
      <alignment horizontal="center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  <xf numFmtId="164" fontId="7" fillId="0" borderId="0" xfId="1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7" fillId="0" borderId="2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13" fillId="0" borderId="0" xfId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workbookViewId="0">
      <selection activeCell="B22" sqref="B22"/>
    </sheetView>
  </sheetViews>
  <sheetFormatPr defaultColWidth="9" defaultRowHeight="18.5" x14ac:dyDescent="0.45"/>
  <cols>
    <col min="1" max="1" width="8.25" style="6" customWidth="1"/>
    <col min="2" max="2" width="50.75" style="6" customWidth="1"/>
    <col min="3" max="3" width="13.75" style="27" customWidth="1"/>
    <col min="4" max="4" width="14.25" style="6" customWidth="1"/>
    <col min="5" max="5" width="12.25" style="6" customWidth="1"/>
    <col min="6" max="6" width="12.83203125" style="6" customWidth="1"/>
    <col min="7" max="7" width="11" style="6" customWidth="1"/>
    <col min="8" max="16384" width="9" style="6"/>
  </cols>
  <sheetData>
    <row r="1" spans="1:6" x14ac:dyDescent="0.45">
      <c r="A1" s="116"/>
      <c r="B1" s="116"/>
      <c r="E1" s="117" t="s">
        <v>42</v>
      </c>
      <c r="F1" s="117"/>
    </row>
    <row r="2" spans="1:6" x14ac:dyDescent="0.45">
      <c r="A2" s="122" t="s">
        <v>87</v>
      </c>
      <c r="B2" s="122"/>
      <c r="C2" s="122"/>
      <c r="D2" s="122"/>
      <c r="E2" s="122"/>
      <c r="F2" s="122"/>
    </row>
    <row r="3" spans="1:6" x14ac:dyDescent="0.45">
      <c r="A3" s="123" t="s">
        <v>88</v>
      </c>
      <c r="B3" s="123"/>
      <c r="C3" s="123"/>
      <c r="D3" s="123"/>
      <c r="E3" s="123"/>
      <c r="F3" s="123"/>
    </row>
    <row r="4" spans="1:6" x14ac:dyDescent="0.45">
      <c r="A4" s="9"/>
      <c r="B4" s="8"/>
      <c r="C4" s="7"/>
      <c r="D4" s="8"/>
    </row>
    <row r="5" spans="1:6" x14ac:dyDescent="0.45">
      <c r="A5" s="10"/>
      <c r="B5" s="10"/>
      <c r="C5" s="118"/>
      <c r="D5" s="118"/>
      <c r="E5" s="124" t="s">
        <v>52</v>
      </c>
      <c r="F5" s="124"/>
    </row>
    <row r="6" spans="1:6" ht="24.75" customHeight="1" x14ac:dyDescent="0.45">
      <c r="A6" s="119" t="s">
        <v>0</v>
      </c>
      <c r="B6" s="119" t="s">
        <v>43</v>
      </c>
      <c r="C6" s="120" t="s">
        <v>81</v>
      </c>
      <c r="D6" s="120" t="s">
        <v>89</v>
      </c>
      <c r="E6" s="125" t="s">
        <v>46</v>
      </c>
      <c r="F6" s="125"/>
    </row>
    <row r="7" spans="1:6" ht="77.25" customHeight="1" x14ac:dyDescent="0.45">
      <c r="A7" s="119"/>
      <c r="B7" s="119"/>
      <c r="C7" s="121"/>
      <c r="D7" s="121"/>
      <c r="E7" s="31" t="s">
        <v>83</v>
      </c>
      <c r="F7" s="84" t="s">
        <v>47</v>
      </c>
    </row>
    <row r="8" spans="1:6" ht="24" customHeight="1" x14ac:dyDescent="0.45">
      <c r="A8" s="11" t="s">
        <v>10</v>
      </c>
      <c r="B8" s="11" t="s">
        <v>11</v>
      </c>
      <c r="C8" s="12" t="s">
        <v>4</v>
      </c>
      <c r="D8" s="12" t="s">
        <v>3</v>
      </c>
      <c r="E8" s="12" t="s">
        <v>48</v>
      </c>
      <c r="F8" s="12" t="s">
        <v>2</v>
      </c>
    </row>
    <row r="9" spans="1:6" ht="24" customHeight="1" x14ac:dyDescent="0.45">
      <c r="A9" s="2" t="s">
        <v>10</v>
      </c>
      <c r="B9" s="13" t="s">
        <v>49</v>
      </c>
      <c r="C9" s="14">
        <f>C10+C13+C14+C15</f>
        <v>683948</v>
      </c>
      <c r="D9" s="14">
        <f>D10+D13+D14+D15</f>
        <v>336071</v>
      </c>
      <c r="E9" s="33">
        <f>D9/C9*100</f>
        <v>49.136922690029067</v>
      </c>
      <c r="F9" s="33"/>
    </row>
    <row r="10" spans="1:6" ht="24" customHeight="1" x14ac:dyDescent="0.45">
      <c r="A10" s="2" t="s">
        <v>1</v>
      </c>
      <c r="B10" s="13" t="s">
        <v>50</v>
      </c>
      <c r="C10" s="15">
        <f>SUM(C11:C12)</f>
        <v>113550</v>
      </c>
      <c r="D10" s="15">
        <f>SUM(D11:D12)</f>
        <v>28671</v>
      </c>
      <c r="E10" s="33">
        <f>D10/C10*100</f>
        <v>25.249669749009247</v>
      </c>
      <c r="F10" s="33"/>
    </row>
    <row r="11" spans="1:6" ht="24" customHeight="1" x14ac:dyDescent="0.45">
      <c r="A11" s="16">
        <v>1</v>
      </c>
      <c r="B11" s="17" t="s">
        <v>17</v>
      </c>
      <c r="C11" s="86">
        <v>113550</v>
      </c>
      <c r="D11" s="18">
        <f>27015+1038+618</f>
        <v>28671</v>
      </c>
      <c r="E11" s="32">
        <f t="shared" ref="E11:E22" si="0">D11/C11*100</f>
        <v>25.249669749009247</v>
      </c>
      <c r="F11" s="32"/>
    </row>
    <row r="12" spans="1:6" ht="24" customHeight="1" x14ac:dyDescent="0.45">
      <c r="A12" s="16">
        <v>2</v>
      </c>
      <c r="B12" s="17" t="s">
        <v>18</v>
      </c>
      <c r="C12" s="19"/>
      <c r="D12" s="18"/>
      <c r="E12" s="32"/>
      <c r="F12" s="32"/>
    </row>
    <row r="13" spans="1:6" ht="24" customHeight="1" x14ac:dyDescent="0.45">
      <c r="A13" s="2" t="s">
        <v>8</v>
      </c>
      <c r="B13" s="13" t="s">
        <v>51</v>
      </c>
      <c r="C13" s="21">
        <v>570398</v>
      </c>
      <c r="D13" s="22">
        <v>215886</v>
      </c>
      <c r="E13" s="33">
        <f t="shared" si="0"/>
        <v>37.84830942604988</v>
      </c>
      <c r="F13" s="32"/>
    </row>
    <row r="14" spans="1:6" ht="24" customHeight="1" x14ac:dyDescent="0.45">
      <c r="A14" s="2" t="s">
        <v>9</v>
      </c>
      <c r="B14" s="23" t="s">
        <v>44</v>
      </c>
      <c r="C14" s="24">
        <v>0</v>
      </c>
      <c r="D14" s="22">
        <v>91514</v>
      </c>
      <c r="E14" s="32"/>
      <c r="F14" s="32"/>
    </row>
    <row r="15" spans="1:6" ht="24" customHeight="1" x14ac:dyDescent="0.45">
      <c r="A15" s="2" t="s">
        <v>75</v>
      </c>
      <c r="B15" s="13" t="s">
        <v>45</v>
      </c>
      <c r="C15" s="24">
        <v>0</v>
      </c>
      <c r="D15" s="22"/>
      <c r="E15" s="32"/>
      <c r="F15" s="32"/>
    </row>
    <row r="16" spans="1:6" ht="24" customHeight="1" x14ac:dyDescent="0.45">
      <c r="A16" s="2" t="s">
        <v>11</v>
      </c>
      <c r="B16" s="13" t="s">
        <v>21</v>
      </c>
      <c r="C16" s="37">
        <f>C17+C23</f>
        <v>681948</v>
      </c>
      <c r="D16" s="37">
        <f>D17+D23</f>
        <v>236139.5</v>
      </c>
      <c r="E16" s="33">
        <f t="shared" si="0"/>
        <v>34.627200314393477</v>
      </c>
      <c r="F16" s="32"/>
    </row>
    <row r="17" spans="1:7" s="29" customFormat="1" ht="24" customHeight="1" x14ac:dyDescent="0.4">
      <c r="A17" s="2" t="s">
        <v>1</v>
      </c>
      <c r="B17" s="13" t="s">
        <v>22</v>
      </c>
      <c r="C17" s="37">
        <f>SUM(C18:C22)</f>
        <v>681948</v>
      </c>
      <c r="D17" s="37">
        <f>SUM(D18:D22)</f>
        <v>236139.5</v>
      </c>
      <c r="E17" s="33">
        <f t="shared" si="0"/>
        <v>34.627200314393477</v>
      </c>
      <c r="F17" s="32"/>
      <c r="G17" s="85"/>
    </row>
    <row r="18" spans="1:7" s="29" customFormat="1" ht="24" customHeight="1" x14ac:dyDescent="0.4">
      <c r="A18" s="16">
        <v>1</v>
      </c>
      <c r="B18" s="38" t="s">
        <v>19</v>
      </c>
      <c r="C18" s="39">
        <f>39576+15900+20000</f>
        <v>75476</v>
      </c>
      <c r="D18" s="39">
        <v>75442</v>
      </c>
      <c r="E18" s="32">
        <f t="shared" si="0"/>
        <v>99.954952567703643</v>
      </c>
      <c r="F18" s="40"/>
    </row>
    <row r="19" spans="1:7" s="29" customFormat="1" ht="24" customHeight="1" x14ac:dyDescent="0.4">
      <c r="A19" s="16">
        <v>2</v>
      </c>
      <c r="B19" s="38" t="s">
        <v>20</v>
      </c>
      <c r="C19" s="39">
        <v>473566.5</v>
      </c>
      <c r="D19" s="39">
        <f>121337.2-D20+2000+16703+20657.3-D22</f>
        <v>130681.796</v>
      </c>
      <c r="E19" s="32">
        <f t="shared" si="0"/>
        <v>27.595236571843657</v>
      </c>
      <c r="F19" s="40"/>
    </row>
    <row r="20" spans="1:7" s="29" customFormat="1" ht="24" customHeight="1" x14ac:dyDescent="0.4">
      <c r="A20" s="16">
        <v>3</v>
      </c>
      <c r="B20" s="38" t="s">
        <v>23</v>
      </c>
      <c r="C20" s="39">
        <v>12875</v>
      </c>
      <c r="D20" s="39">
        <v>1611.3040000000001</v>
      </c>
      <c r="E20" s="32">
        <f t="shared" si="0"/>
        <v>12.514982524271845</v>
      </c>
      <c r="F20" s="40"/>
    </row>
    <row r="21" spans="1:7" s="29" customFormat="1" ht="24" customHeight="1" x14ac:dyDescent="0.4">
      <c r="A21" s="16">
        <v>4</v>
      </c>
      <c r="B21" s="38" t="s">
        <v>79</v>
      </c>
      <c r="C21" s="39">
        <v>6765</v>
      </c>
      <c r="D21" s="39"/>
      <c r="E21" s="32">
        <f t="shared" si="0"/>
        <v>0</v>
      </c>
      <c r="F21" s="40"/>
    </row>
    <row r="22" spans="1:7" s="29" customFormat="1" ht="24" customHeight="1" x14ac:dyDescent="0.4">
      <c r="A22" s="20" t="s">
        <v>5</v>
      </c>
      <c r="B22" s="38" t="s">
        <v>84</v>
      </c>
      <c r="C22" s="39">
        <v>113265.5</v>
      </c>
      <c r="D22" s="39">
        <v>28404.400000000001</v>
      </c>
      <c r="E22" s="32">
        <f t="shared" si="0"/>
        <v>25.077715632739007</v>
      </c>
      <c r="F22" s="40"/>
    </row>
    <row r="23" spans="1:7" s="30" customFormat="1" ht="24" customHeight="1" x14ac:dyDescent="0.35">
      <c r="A23" s="2" t="s">
        <v>8</v>
      </c>
      <c r="B23" s="41" t="s">
        <v>76</v>
      </c>
      <c r="C23" s="42"/>
      <c r="D23" s="42"/>
      <c r="E23" s="33"/>
      <c r="F23" s="43"/>
    </row>
    <row r="24" spans="1:7" s="29" customFormat="1" ht="18" x14ac:dyDescent="0.4">
      <c r="A24" s="3"/>
      <c r="B24" s="3"/>
      <c r="C24" s="34"/>
      <c r="D24" s="35"/>
    </row>
    <row r="25" spans="1:7" x14ac:dyDescent="0.45">
      <c r="A25" s="10"/>
      <c r="B25" s="10"/>
      <c r="C25" s="25"/>
      <c r="D25" s="26"/>
    </row>
    <row r="26" spans="1:7" x14ac:dyDescent="0.45">
      <c r="D26" s="28"/>
    </row>
    <row r="27" spans="1:7" x14ac:dyDescent="0.45">
      <c r="D27" s="28"/>
    </row>
    <row r="28" spans="1:7" x14ac:dyDescent="0.45">
      <c r="D28" s="28"/>
    </row>
    <row r="29" spans="1:7" x14ac:dyDescent="0.45">
      <c r="D29" s="28"/>
    </row>
    <row r="30" spans="1:7" x14ac:dyDescent="0.45">
      <c r="D30" s="28"/>
    </row>
    <row r="31" spans="1:7" x14ac:dyDescent="0.45">
      <c r="D31" s="28"/>
    </row>
    <row r="32" spans="1:7" x14ac:dyDescent="0.45">
      <c r="D32" s="28"/>
    </row>
    <row r="33" spans="4:4" x14ac:dyDescent="0.45">
      <c r="D33" s="28"/>
    </row>
    <row r="34" spans="4:4" x14ac:dyDescent="0.45">
      <c r="D34" s="28"/>
    </row>
    <row r="35" spans="4:4" x14ac:dyDescent="0.45">
      <c r="D35" s="28"/>
    </row>
    <row r="36" spans="4:4" x14ac:dyDescent="0.45">
      <c r="D36" s="28"/>
    </row>
    <row r="37" spans="4:4" x14ac:dyDescent="0.45">
      <c r="D37" s="28"/>
    </row>
    <row r="38" spans="4:4" x14ac:dyDescent="0.45">
      <c r="D38" s="28"/>
    </row>
    <row r="39" spans="4:4" x14ac:dyDescent="0.45">
      <c r="D39" s="28"/>
    </row>
    <row r="40" spans="4:4" x14ac:dyDescent="0.45">
      <c r="D40" s="28"/>
    </row>
    <row r="41" spans="4:4" x14ac:dyDescent="0.45">
      <c r="D41" s="28"/>
    </row>
    <row r="42" spans="4:4" x14ac:dyDescent="0.45">
      <c r="D42" s="28"/>
    </row>
    <row r="43" spans="4:4" x14ac:dyDescent="0.45">
      <c r="D43" s="28"/>
    </row>
    <row r="44" spans="4:4" x14ac:dyDescent="0.45">
      <c r="D44" s="28"/>
    </row>
    <row r="45" spans="4:4" x14ac:dyDescent="0.45">
      <c r="D45" s="28"/>
    </row>
    <row r="46" spans="4:4" x14ac:dyDescent="0.45">
      <c r="D46" s="28"/>
    </row>
    <row r="47" spans="4:4" x14ac:dyDescent="0.45">
      <c r="D47" s="28"/>
    </row>
    <row r="48" spans="4:4" x14ac:dyDescent="0.45">
      <c r="D48" s="28"/>
    </row>
    <row r="49" spans="4:4" x14ac:dyDescent="0.45">
      <c r="D49" s="28"/>
    </row>
    <row r="50" spans="4:4" x14ac:dyDescent="0.45">
      <c r="D50" s="28"/>
    </row>
    <row r="51" spans="4:4" x14ac:dyDescent="0.45">
      <c r="D51" s="28"/>
    </row>
    <row r="52" spans="4:4" x14ac:dyDescent="0.45">
      <c r="D52" s="28"/>
    </row>
    <row r="53" spans="4:4" x14ac:dyDescent="0.45">
      <c r="D53" s="28"/>
    </row>
    <row r="54" spans="4:4" x14ac:dyDescent="0.45">
      <c r="D54" s="28"/>
    </row>
    <row r="55" spans="4:4" x14ac:dyDescent="0.45">
      <c r="D55" s="28"/>
    </row>
    <row r="56" spans="4:4" x14ac:dyDescent="0.45">
      <c r="D56" s="28"/>
    </row>
    <row r="57" spans="4:4" x14ac:dyDescent="0.45">
      <c r="D57" s="28"/>
    </row>
    <row r="58" spans="4:4" x14ac:dyDescent="0.45">
      <c r="D58" s="28"/>
    </row>
    <row r="59" spans="4:4" x14ac:dyDescent="0.45">
      <c r="D59" s="28"/>
    </row>
    <row r="60" spans="4:4" x14ac:dyDescent="0.45">
      <c r="D60" s="28"/>
    </row>
    <row r="61" spans="4:4" x14ac:dyDescent="0.45">
      <c r="D61" s="28"/>
    </row>
    <row r="62" spans="4:4" x14ac:dyDescent="0.45">
      <c r="D62" s="28"/>
    </row>
    <row r="63" spans="4:4" x14ac:dyDescent="0.45">
      <c r="D63" s="28"/>
    </row>
    <row r="64" spans="4:4" x14ac:dyDescent="0.45">
      <c r="D64" s="28"/>
    </row>
  </sheetData>
  <mergeCells count="11">
    <mergeCell ref="A1:B1"/>
    <mergeCell ref="E1:F1"/>
    <mergeCell ref="C5:D5"/>
    <mergeCell ref="A6:A7"/>
    <mergeCell ref="B6:B7"/>
    <mergeCell ref="C6:C7"/>
    <mergeCell ref="D6:D7"/>
    <mergeCell ref="A2:F2"/>
    <mergeCell ref="A3:F3"/>
    <mergeCell ref="E5:F5"/>
    <mergeCell ref="E6:F6"/>
  </mergeCells>
  <printOptions horizontalCentered="1"/>
  <pageMargins left="0.2" right="0.2" top="0.5" bottom="0.5" header="0.3" footer="0.3"/>
  <pageSetup paperSize="9" scale="80" orientation="portrait" verticalDpi="0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zoomScale="140" zoomScaleNormal="140" workbookViewId="0">
      <selection activeCell="B11" sqref="B11"/>
    </sheetView>
  </sheetViews>
  <sheetFormatPr defaultColWidth="9" defaultRowHeight="15.5" x14ac:dyDescent="0.35"/>
  <cols>
    <col min="1" max="1" width="6" style="44" customWidth="1"/>
    <col min="2" max="2" width="33.58203125" style="44" customWidth="1"/>
    <col min="3" max="3" width="13" style="47" customWidth="1"/>
    <col min="4" max="4" width="12" style="48" customWidth="1"/>
    <col min="5" max="5" width="11.75" style="44" customWidth="1"/>
    <col min="6" max="6" width="10.25" style="44" customWidth="1"/>
    <col min="7" max="16384" width="9" style="44"/>
  </cols>
  <sheetData>
    <row r="1" spans="1:8" ht="15.75" customHeight="1" x14ac:dyDescent="0.35">
      <c r="B1" s="45"/>
      <c r="C1" s="46"/>
      <c r="D1" s="46"/>
      <c r="E1" s="128" t="s">
        <v>61</v>
      </c>
      <c r="F1" s="128"/>
    </row>
    <row r="2" spans="1:8" x14ac:dyDescent="0.35">
      <c r="A2" s="129" t="s">
        <v>90</v>
      </c>
      <c r="B2" s="129"/>
      <c r="C2" s="129"/>
      <c r="D2" s="129"/>
      <c r="E2" s="129"/>
      <c r="F2" s="129"/>
    </row>
    <row r="3" spans="1:8" x14ac:dyDescent="0.3">
      <c r="A3" s="130" t="str">
        <f>'MAU 93'!A3:F3</f>
        <v>(Kèm theo Quyết định số:          /QĐ-UBND ngày        /4/2023 của UBND huyện Phụng Hiệp)</v>
      </c>
      <c r="B3" s="130"/>
      <c r="C3" s="130"/>
      <c r="D3" s="130"/>
      <c r="E3" s="130"/>
      <c r="F3" s="130"/>
    </row>
    <row r="4" spans="1:8" x14ac:dyDescent="0.35">
      <c r="E4" s="131" t="s">
        <v>40</v>
      </c>
      <c r="F4" s="131"/>
    </row>
    <row r="5" spans="1:8" s="49" customFormat="1" ht="27" customHeight="1" x14ac:dyDescent="0.35">
      <c r="A5" s="132" t="s">
        <v>0</v>
      </c>
      <c r="B5" s="132" t="s">
        <v>24</v>
      </c>
      <c r="C5" s="126" t="s">
        <v>81</v>
      </c>
      <c r="D5" s="126" t="s">
        <v>89</v>
      </c>
      <c r="E5" s="133" t="s">
        <v>46</v>
      </c>
      <c r="F5" s="133"/>
    </row>
    <row r="6" spans="1:8" s="49" customFormat="1" ht="60" x14ac:dyDescent="0.35">
      <c r="A6" s="132"/>
      <c r="B6" s="132"/>
      <c r="C6" s="127"/>
      <c r="D6" s="127"/>
      <c r="E6" s="83" t="s">
        <v>83</v>
      </c>
      <c r="F6" s="83" t="s">
        <v>47</v>
      </c>
    </row>
    <row r="7" spans="1:8" s="61" customFormat="1" x14ac:dyDescent="0.35">
      <c r="A7" s="60" t="s">
        <v>91</v>
      </c>
      <c r="B7" s="60" t="s">
        <v>92</v>
      </c>
      <c r="C7" s="87" t="s">
        <v>4</v>
      </c>
      <c r="D7" s="87" t="s">
        <v>3</v>
      </c>
      <c r="E7" s="87" t="s">
        <v>12</v>
      </c>
      <c r="F7" s="87" t="s">
        <v>2</v>
      </c>
    </row>
    <row r="8" spans="1:8" s="4" customFormat="1" ht="15" x14ac:dyDescent="0.35">
      <c r="A8" s="50" t="s">
        <v>10</v>
      </c>
      <c r="B8" s="51" t="s">
        <v>53</v>
      </c>
      <c r="C8" s="52">
        <f>C9+C29</f>
        <v>113550</v>
      </c>
      <c r="D8" s="52">
        <f>D9+D29</f>
        <v>28670.5</v>
      </c>
      <c r="E8" s="53">
        <f>(D8/C8)*100</f>
        <v>25.249229414354911</v>
      </c>
      <c r="F8" s="53"/>
    </row>
    <row r="9" spans="1:8" s="4" customFormat="1" ht="15" x14ac:dyDescent="0.35">
      <c r="A9" s="50" t="s">
        <v>1</v>
      </c>
      <c r="B9" s="51" t="s">
        <v>17</v>
      </c>
      <c r="C9" s="52">
        <f>C12+C13+C14+C15+C16+C18+C19+C20+C22+C23+C24+C28</f>
        <v>113550</v>
      </c>
      <c r="D9" s="52">
        <f>D12+D13+D14+D15+D16+D18+D19+D20+D22+D23+D24+D28+D21</f>
        <v>28670.5</v>
      </c>
      <c r="E9" s="53">
        <f>(D9/C9)*100</f>
        <v>25.249229414354911</v>
      </c>
      <c r="F9" s="53"/>
      <c r="H9" s="54"/>
    </row>
    <row r="10" spans="1:8" x14ac:dyDescent="0.35">
      <c r="A10" s="67" t="s">
        <v>4</v>
      </c>
      <c r="B10" s="56" t="s">
        <v>62</v>
      </c>
      <c r="C10" s="57"/>
      <c r="D10" s="58"/>
      <c r="E10" s="59"/>
      <c r="F10" s="59"/>
      <c r="H10" s="69"/>
    </row>
    <row r="11" spans="1:8" ht="31" x14ac:dyDescent="0.35">
      <c r="A11" s="67" t="s">
        <v>3</v>
      </c>
      <c r="B11" s="56" t="s">
        <v>25</v>
      </c>
      <c r="C11" s="57"/>
      <c r="D11" s="58"/>
      <c r="E11" s="59"/>
      <c r="F11" s="59"/>
    </row>
    <row r="12" spans="1:8" ht="31" x14ac:dyDescent="0.35">
      <c r="A12" s="67" t="s">
        <v>12</v>
      </c>
      <c r="B12" s="64" t="s">
        <v>63</v>
      </c>
      <c r="C12" s="57">
        <v>49550</v>
      </c>
      <c r="D12" s="58">
        <v>10344.200000000001</v>
      </c>
      <c r="E12" s="59">
        <f>D12/C12*100</f>
        <v>20.87628657921292</v>
      </c>
      <c r="F12" s="59"/>
    </row>
    <row r="13" spans="1:8" s="61" customFormat="1" x14ac:dyDescent="0.35">
      <c r="A13" s="67" t="s">
        <v>2</v>
      </c>
      <c r="B13" s="64" t="s">
        <v>26</v>
      </c>
      <c r="C13" s="57">
        <v>26750</v>
      </c>
      <c r="D13" s="58">
        <v>5430.3</v>
      </c>
      <c r="E13" s="59">
        <f>D13/C13*100</f>
        <v>20.300186915887853</v>
      </c>
      <c r="F13" s="59"/>
    </row>
    <row r="14" spans="1:8" x14ac:dyDescent="0.35">
      <c r="A14" s="67" t="s">
        <v>5</v>
      </c>
      <c r="B14" s="64" t="s">
        <v>27</v>
      </c>
      <c r="C14" s="57"/>
      <c r="D14" s="58"/>
      <c r="E14" s="59"/>
      <c r="F14" s="59"/>
    </row>
    <row r="15" spans="1:8" s="61" customFormat="1" x14ac:dyDescent="0.35">
      <c r="A15" s="67" t="s">
        <v>6</v>
      </c>
      <c r="B15" s="64" t="s">
        <v>54</v>
      </c>
      <c r="C15" s="57">
        <v>26250</v>
      </c>
      <c r="D15" s="58">
        <v>6098</v>
      </c>
      <c r="E15" s="59">
        <f>D15/C15*100</f>
        <v>23.230476190476189</v>
      </c>
      <c r="F15" s="59"/>
    </row>
    <row r="16" spans="1:8" x14ac:dyDescent="0.35">
      <c r="A16" s="67" t="s">
        <v>7</v>
      </c>
      <c r="B16" s="64" t="s">
        <v>28</v>
      </c>
      <c r="C16" s="57">
        <v>3300</v>
      </c>
      <c r="D16" s="58">
        <v>2108</v>
      </c>
      <c r="E16" s="59">
        <f>D16/C16*100</f>
        <v>63.878787878787882</v>
      </c>
      <c r="F16" s="59"/>
    </row>
    <row r="17" spans="1:6" x14ac:dyDescent="0.35">
      <c r="A17" s="67" t="s">
        <v>13</v>
      </c>
      <c r="B17" s="56" t="s">
        <v>64</v>
      </c>
      <c r="C17" s="57"/>
      <c r="D17" s="58"/>
      <c r="E17" s="59"/>
      <c r="F17" s="59"/>
    </row>
    <row r="18" spans="1:6" s="65" customFormat="1" x14ac:dyDescent="0.35">
      <c r="A18" s="55"/>
      <c r="B18" s="56" t="s">
        <v>29</v>
      </c>
      <c r="C18" s="57"/>
      <c r="D18" s="58"/>
      <c r="E18" s="57"/>
      <c r="F18" s="57"/>
    </row>
    <row r="19" spans="1:6" x14ac:dyDescent="0.35">
      <c r="A19" s="55"/>
      <c r="B19" s="64" t="s">
        <v>41</v>
      </c>
      <c r="C19" s="57"/>
      <c r="D19" s="58"/>
      <c r="E19" s="59"/>
      <c r="F19" s="59"/>
    </row>
    <row r="20" spans="1:6" s="61" customFormat="1" x14ac:dyDescent="0.35">
      <c r="A20" s="55"/>
      <c r="B20" s="64" t="s">
        <v>30</v>
      </c>
      <c r="C20" s="57">
        <v>3500</v>
      </c>
      <c r="D20" s="58">
        <v>3022</v>
      </c>
      <c r="E20" s="59">
        <f>D20/C20*100</f>
        <v>86.342857142857142</v>
      </c>
      <c r="F20" s="59"/>
    </row>
    <row r="21" spans="1:6" x14ac:dyDescent="0.35">
      <c r="A21" s="60"/>
      <c r="B21" s="56" t="s">
        <v>55</v>
      </c>
      <c r="C21" s="62"/>
      <c r="D21" s="63">
        <v>12</v>
      </c>
      <c r="E21" s="66"/>
      <c r="F21" s="66"/>
    </row>
    <row r="22" spans="1:6" s="61" customFormat="1" ht="31" x14ac:dyDescent="0.35">
      <c r="A22" s="55"/>
      <c r="B22" s="56" t="s">
        <v>56</v>
      </c>
      <c r="C22" s="57"/>
      <c r="D22" s="58"/>
      <c r="E22" s="57"/>
      <c r="F22" s="57"/>
    </row>
    <row r="23" spans="1:6" x14ac:dyDescent="0.35">
      <c r="A23" s="67" t="s">
        <v>14</v>
      </c>
      <c r="B23" s="56" t="s">
        <v>31</v>
      </c>
      <c r="C23" s="57"/>
      <c r="D23" s="58"/>
      <c r="E23" s="59"/>
      <c r="F23" s="59"/>
    </row>
    <row r="24" spans="1:6" x14ac:dyDescent="0.35">
      <c r="A24" s="67" t="s">
        <v>15</v>
      </c>
      <c r="B24" s="56" t="s">
        <v>32</v>
      </c>
      <c r="C24" s="57">
        <f>SUM(C25:C27)</f>
        <v>4200</v>
      </c>
      <c r="D24" s="58">
        <f>SUM(D25:D27)</f>
        <v>1656</v>
      </c>
      <c r="E24" s="59">
        <f>D24/C24*100</f>
        <v>39.428571428571431</v>
      </c>
      <c r="F24" s="59"/>
    </row>
    <row r="25" spans="1:6" x14ac:dyDescent="0.35">
      <c r="A25" s="55"/>
      <c r="B25" s="56" t="s">
        <v>57</v>
      </c>
      <c r="C25" s="57">
        <v>2200</v>
      </c>
      <c r="D25" s="58">
        <f>1038-D26</f>
        <v>952</v>
      </c>
      <c r="E25" s="59">
        <f>D25/C25*100</f>
        <v>43.272727272727273</v>
      </c>
      <c r="F25" s="59"/>
    </row>
    <row r="26" spans="1:6" x14ac:dyDescent="0.35">
      <c r="A26" s="55"/>
      <c r="B26" s="64" t="s">
        <v>58</v>
      </c>
      <c r="C26" s="57">
        <v>400</v>
      </c>
      <c r="D26" s="58">
        <v>86</v>
      </c>
      <c r="E26" s="59">
        <f>D26/C26*100</f>
        <v>21.5</v>
      </c>
      <c r="F26" s="59"/>
    </row>
    <row r="27" spans="1:6" s="68" customFormat="1" x14ac:dyDescent="0.35">
      <c r="A27" s="55"/>
      <c r="B27" s="64" t="s">
        <v>59</v>
      </c>
      <c r="C27" s="57">
        <v>1600</v>
      </c>
      <c r="D27" s="58">
        <v>618</v>
      </c>
      <c r="E27" s="59">
        <f>D27/C27*100</f>
        <v>38.625</v>
      </c>
      <c r="F27" s="59"/>
    </row>
    <row r="28" spans="1:6" ht="31" x14ac:dyDescent="0.35">
      <c r="A28" s="67" t="s">
        <v>16</v>
      </c>
      <c r="B28" s="56" t="s">
        <v>60</v>
      </c>
      <c r="C28" s="70"/>
      <c r="D28" s="71"/>
      <c r="E28" s="59"/>
      <c r="F28" s="57"/>
    </row>
    <row r="29" spans="1:6" s="4" customFormat="1" x14ac:dyDescent="0.35">
      <c r="A29" s="50" t="s">
        <v>8</v>
      </c>
      <c r="B29" s="51" t="s">
        <v>18</v>
      </c>
      <c r="C29" s="72"/>
      <c r="D29" s="73"/>
      <c r="E29" s="59"/>
      <c r="F29" s="57"/>
    </row>
    <row r="30" spans="1:6" ht="30" x14ac:dyDescent="0.35">
      <c r="A30" s="50" t="s">
        <v>11</v>
      </c>
      <c r="B30" s="51" t="s">
        <v>65</v>
      </c>
      <c r="C30" s="72">
        <f>C31+C32</f>
        <v>111550</v>
      </c>
      <c r="D30" s="72">
        <f>D31+D32</f>
        <v>27312</v>
      </c>
      <c r="E30" s="53">
        <f>D30/C30*100</f>
        <v>24.484087852980725</v>
      </c>
      <c r="F30" s="57"/>
    </row>
    <row r="31" spans="1:6" x14ac:dyDescent="0.35">
      <c r="A31" s="67" t="s">
        <v>4</v>
      </c>
      <c r="B31" s="56" t="s">
        <v>66</v>
      </c>
      <c r="C31" s="70"/>
      <c r="D31" s="71"/>
      <c r="E31" s="59"/>
      <c r="F31" s="57"/>
    </row>
    <row r="32" spans="1:6" ht="31" x14ac:dyDescent="0.35">
      <c r="A32" s="67" t="s">
        <v>3</v>
      </c>
      <c r="B32" s="56" t="s">
        <v>67</v>
      </c>
      <c r="C32" s="70">
        <v>111550</v>
      </c>
      <c r="D32" s="71">
        <f>26760+445+107</f>
        <v>27312</v>
      </c>
      <c r="E32" s="59">
        <f>D32/C32*100</f>
        <v>24.484087852980725</v>
      </c>
      <c r="F32" s="57"/>
    </row>
  </sheetData>
  <mergeCells count="9">
    <mergeCell ref="C5:C6"/>
    <mergeCell ref="D5:D6"/>
    <mergeCell ref="E1:F1"/>
    <mergeCell ref="A2:F2"/>
    <mergeCell ref="A3:F3"/>
    <mergeCell ref="E4:F4"/>
    <mergeCell ref="A5:A6"/>
    <mergeCell ref="B5:B6"/>
    <mergeCell ref="E5:F5"/>
  </mergeCells>
  <printOptions horizontalCentered="1"/>
  <pageMargins left="0.2" right="0.2" top="0.5" bottom="0.5" header="0.3" footer="0.3"/>
  <pageSetup paperSize="9" orientation="portrait" verticalDpi="0" r:id="rId1"/>
  <headerFooter>
    <oddFooter>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abSelected="1" zoomScale="130" zoomScaleNormal="130" workbookViewId="0">
      <selection activeCell="D8" sqref="D8"/>
    </sheetView>
  </sheetViews>
  <sheetFormatPr defaultColWidth="9" defaultRowHeight="18" x14ac:dyDescent="0.4"/>
  <cols>
    <col min="1" max="1" width="6.33203125" style="3" customWidth="1"/>
    <col min="2" max="2" width="48.58203125" style="3" customWidth="1"/>
    <col min="3" max="3" width="12.75" style="78" customWidth="1"/>
    <col min="4" max="4" width="13.75" style="80" customWidth="1"/>
    <col min="5" max="5" width="11.75" style="36" customWidth="1"/>
    <col min="6" max="6" width="11.83203125" style="34" customWidth="1"/>
    <col min="7" max="7" width="10.5" style="3" bestFit="1" customWidth="1"/>
    <col min="8" max="8" width="10" style="3" bestFit="1" customWidth="1"/>
    <col min="9" max="16384" width="9" style="3"/>
  </cols>
  <sheetData>
    <row r="1" spans="1:7" x14ac:dyDescent="0.4">
      <c r="A1" s="5"/>
      <c r="B1" s="5"/>
      <c r="D1" s="74"/>
      <c r="E1" s="128" t="s">
        <v>74</v>
      </c>
      <c r="F1" s="128"/>
    </row>
    <row r="2" spans="1:7" x14ac:dyDescent="0.4">
      <c r="A2" s="122" t="s">
        <v>93</v>
      </c>
      <c r="B2" s="122"/>
      <c r="C2" s="122"/>
      <c r="D2" s="122"/>
      <c r="E2" s="122"/>
      <c r="F2" s="122"/>
    </row>
    <row r="3" spans="1:7" x14ac:dyDescent="0.4">
      <c r="A3" s="134" t="str">
        <f>'MAU 93'!A3:F3</f>
        <v>(Kèm theo Quyết định số:          /QĐ-UBND ngày        /4/2023 của UBND huyện Phụng Hiệp)</v>
      </c>
      <c r="B3" s="134"/>
      <c r="C3" s="134"/>
      <c r="D3" s="134"/>
      <c r="E3" s="134"/>
      <c r="F3" s="134"/>
    </row>
    <row r="4" spans="1:7" x14ac:dyDescent="0.4">
      <c r="A4" s="10"/>
      <c r="B4" s="10"/>
      <c r="C4" s="75"/>
      <c r="D4" s="76"/>
      <c r="E4" s="135" t="s">
        <v>40</v>
      </c>
      <c r="F4" s="135"/>
    </row>
    <row r="5" spans="1:7" ht="31.5" customHeight="1" x14ac:dyDescent="0.4">
      <c r="A5" s="136" t="s">
        <v>0</v>
      </c>
      <c r="B5" s="136" t="s">
        <v>24</v>
      </c>
      <c r="C5" s="120" t="s">
        <v>81</v>
      </c>
      <c r="D5" s="120" t="s">
        <v>82</v>
      </c>
      <c r="E5" s="137" t="s">
        <v>46</v>
      </c>
      <c r="F5" s="137"/>
    </row>
    <row r="6" spans="1:7" ht="82.5" customHeight="1" x14ac:dyDescent="0.4">
      <c r="A6" s="136"/>
      <c r="B6" s="136"/>
      <c r="C6" s="121"/>
      <c r="D6" s="121"/>
      <c r="E6" s="84" t="s">
        <v>83</v>
      </c>
      <c r="F6" s="84" t="s">
        <v>47</v>
      </c>
    </row>
    <row r="7" spans="1:7" x14ac:dyDescent="0.4">
      <c r="A7" s="88" t="s">
        <v>91</v>
      </c>
      <c r="B7" s="88" t="s">
        <v>92</v>
      </c>
      <c r="C7" s="89" t="s">
        <v>4</v>
      </c>
      <c r="D7" s="89" t="s">
        <v>3</v>
      </c>
      <c r="E7" s="90" t="s">
        <v>48</v>
      </c>
      <c r="F7" s="89" t="s">
        <v>2</v>
      </c>
    </row>
    <row r="8" spans="1:7" x14ac:dyDescent="0.4">
      <c r="A8" s="91"/>
      <c r="B8" s="92" t="s">
        <v>21</v>
      </c>
      <c r="C8" s="93">
        <f>C9+C27</f>
        <v>681948</v>
      </c>
      <c r="D8" s="93">
        <f>D9+D27</f>
        <v>236140</v>
      </c>
      <c r="E8" s="94">
        <f>D8/C8*100</f>
        <v>34.627273633766798</v>
      </c>
      <c r="F8" s="95"/>
      <c r="G8" s="81"/>
    </row>
    <row r="9" spans="1:7" x14ac:dyDescent="0.4">
      <c r="A9" s="91" t="s">
        <v>10</v>
      </c>
      <c r="B9" s="92" t="s">
        <v>33</v>
      </c>
      <c r="C9" s="96">
        <f>C10+C13+C25+C26</f>
        <v>679648</v>
      </c>
      <c r="D9" s="96">
        <f>D10+D13+D25</f>
        <v>236140</v>
      </c>
      <c r="E9" s="94">
        <f t="shared" ref="E9:E26" si="0">D9/C9*100</f>
        <v>34.744455953670133</v>
      </c>
      <c r="F9" s="95"/>
    </row>
    <row r="10" spans="1:7" x14ac:dyDescent="0.4">
      <c r="A10" s="91" t="s">
        <v>1</v>
      </c>
      <c r="B10" s="92" t="s">
        <v>19</v>
      </c>
      <c r="C10" s="97">
        <f>SUM(C11:C12)</f>
        <v>75476</v>
      </c>
      <c r="D10" s="97">
        <f>SUM(D11:D12)</f>
        <v>75442</v>
      </c>
      <c r="E10" s="94">
        <f t="shared" si="0"/>
        <v>99.954952567703643</v>
      </c>
      <c r="F10" s="95"/>
    </row>
    <row r="11" spans="1:7" x14ac:dyDescent="0.4">
      <c r="A11" s="98" t="s">
        <v>4</v>
      </c>
      <c r="B11" s="99" t="s">
        <v>34</v>
      </c>
      <c r="C11" s="100">
        <f>'MAU 93'!C18</f>
        <v>75476</v>
      </c>
      <c r="D11" s="100">
        <f>'MAU 93'!D18</f>
        <v>75442</v>
      </c>
      <c r="E11" s="101">
        <f t="shared" si="0"/>
        <v>99.954952567703643</v>
      </c>
      <c r="F11" s="102"/>
    </row>
    <row r="12" spans="1:7" x14ac:dyDescent="0.4">
      <c r="A12" s="98" t="s">
        <v>3</v>
      </c>
      <c r="B12" s="99" t="s">
        <v>78</v>
      </c>
      <c r="C12" s="100">
        <v>0</v>
      </c>
      <c r="D12" s="100"/>
      <c r="E12" s="94"/>
      <c r="F12" s="102"/>
    </row>
    <row r="13" spans="1:7" x14ac:dyDescent="0.4">
      <c r="A13" s="91" t="s">
        <v>8</v>
      </c>
      <c r="B13" s="92" t="s">
        <v>20</v>
      </c>
      <c r="C13" s="103">
        <f>681948-C11-C25-C26-C27</f>
        <v>584532</v>
      </c>
      <c r="D13" s="97">
        <f>121337+16703+2000+20657-D25+1</f>
        <v>159086.696</v>
      </c>
      <c r="E13" s="94">
        <f t="shared" si="0"/>
        <v>27.216079872444965</v>
      </c>
      <c r="F13" s="95"/>
    </row>
    <row r="14" spans="1:7" x14ac:dyDescent="0.4">
      <c r="A14" s="104"/>
      <c r="B14" s="105" t="s">
        <v>36</v>
      </c>
      <c r="C14" s="106"/>
      <c r="D14" s="107"/>
      <c r="E14" s="101"/>
      <c r="F14" s="102"/>
    </row>
    <row r="15" spans="1:7" x14ac:dyDescent="0.4">
      <c r="A15" s="98" t="s">
        <v>4</v>
      </c>
      <c r="B15" s="105" t="s">
        <v>68</v>
      </c>
      <c r="C15" s="100">
        <v>292674</v>
      </c>
      <c r="D15" s="100">
        <f>1242+60767</f>
        <v>62009</v>
      </c>
      <c r="E15" s="101">
        <f t="shared" si="0"/>
        <v>21.187054538496756</v>
      </c>
      <c r="F15" s="102"/>
    </row>
    <row r="16" spans="1:7" x14ac:dyDescent="0.4">
      <c r="A16" s="98" t="s">
        <v>3</v>
      </c>
      <c r="B16" s="105" t="s">
        <v>35</v>
      </c>
      <c r="C16" s="106">
        <v>560</v>
      </c>
      <c r="D16" s="107">
        <v>0</v>
      </c>
      <c r="E16" s="101">
        <f t="shared" si="0"/>
        <v>0</v>
      </c>
      <c r="F16" s="102"/>
    </row>
    <row r="17" spans="1:8" x14ac:dyDescent="0.4">
      <c r="A17" s="98" t="s">
        <v>12</v>
      </c>
      <c r="B17" s="105" t="s">
        <v>37</v>
      </c>
      <c r="C17" s="106"/>
      <c r="D17" s="107"/>
      <c r="E17" s="101"/>
      <c r="F17" s="102"/>
    </row>
    <row r="18" spans="1:8" s="79" customFormat="1" x14ac:dyDescent="0.35">
      <c r="A18" s="98" t="s">
        <v>2</v>
      </c>
      <c r="B18" s="105" t="s">
        <v>85</v>
      </c>
      <c r="C18" s="106">
        <v>1529</v>
      </c>
      <c r="D18" s="107">
        <f>619+228</f>
        <v>847</v>
      </c>
      <c r="E18" s="101">
        <f t="shared" si="0"/>
        <v>55.39568345323741</v>
      </c>
      <c r="F18" s="102"/>
    </row>
    <row r="19" spans="1:8" x14ac:dyDescent="0.4">
      <c r="A19" s="98" t="s">
        <v>5</v>
      </c>
      <c r="B19" s="105" t="s">
        <v>69</v>
      </c>
      <c r="C19" s="106">
        <v>1294</v>
      </c>
      <c r="D19" s="107">
        <v>521</v>
      </c>
      <c r="E19" s="101">
        <f t="shared" si="0"/>
        <v>40.262751159196291</v>
      </c>
      <c r="F19" s="102"/>
    </row>
    <row r="20" spans="1:8" x14ac:dyDescent="0.4">
      <c r="A20" s="98" t="s">
        <v>6</v>
      </c>
      <c r="B20" s="105" t="s">
        <v>86</v>
      </c>
      <c r="C20" s="106">
        <v>463</v>
      </c>
      <c r="D20" s="107">
        <v>184</v>
      </c>
      <c r="E20" s="101">
        <f t="shared" si="0"/>
        <v>39.740820734341256</v>
      </c>
      <c r="F20" s="102"/>
    </row>
    <row r="21" spans="1:8" x14ac:dyDescent="0.4">
      <c r="A21" s="98" t="s">
        <v>7</v>
      </c>
      <c r="B21" s="105" t="s">
        <v>38</v>
      </c>
      <c r="C21" s="106">
        <v>8828</v>
      </c>
      <c r="D21" s="107">
        <v>2782</v>
      </c>
      <c r="E21" s="101">
        <f t="shared" si="0"/>
        <v>31.513366560942458</v>
      </c>
      <c r="F21" s="102"/>
    </row>
    <row r="22" spans="1:8" x14ac:dyDescent="0.4">
      <c r="A22" s="98" t="s">
        <v>13</v>
      </c>
      <c r="B22" s="105" t="s">
        <v>70</v>
      </c>
      <c r="C22" s="106">
        <v>62391</v>
      </c>
      <c r="D22" s="106">
        <v>6182</v>
      </c>
      <c r="E22" s="101">
        <f t="shared" si="0"/>
        <v>9.9084803897998111</v>
      </c>
      <c r="F22" s="102"/>
      <c r="G22" s="81"/>
    </row>
    <row r="23" spans="1:8" s="79" customFormat="1" ht="36" x14ac:dyDescent="0.35">
      <c r="A23" s="98" t="s">
        <v>14</v>
      </c>
      <c r="B23" s="105" t="s">
        <v>71</v>
      </c>
      <c r="C23" s="106">
        <v>35097</v>
      </c>
      <c r="D23" s="106">
        <v>13629</v>
      </c>
      <c r="E23" s="101">
        <f t="shared" si="0"/>
        <v>38.832378835797932</v>
      </c>
      <c r="F23" s="102"/>
      <c r="G23" s="82"/>
    </row>
    <row r="24" spans="1:8" x14ac:dyDescent="0.4">
      <c r="A24" s="98" t="s">
        <v>15</v>
      </c>
      <c r="B24" s="105" t="s">
        <v>39</v>
      </c>
      <c r="C24" s="106">
        <v>68435</v>
      </c>
      <c r="D24" s="107">
        <v>28404</v>
      </c>
      <c r="E24" s="101">
        <f t="shared" si="0"/>
        <v>41.505077811061589</v>
      </c>
      <c r="F24" s="102"/>
      <c r="H24" s="81"/>
    </row>
    <row r="25" spans="1:8" x14ac:dyDescent="0.4">
      <c r="A25" s="91" t="s">
        <v>9</v>
      </c>
      <c r="B25" s="108" t="s">
        <v>23</v>
      </c>
      <c r="C25" s="109">
        <f>11260+1615</f>
        <v>12875</v>
      </c>
      <c r="D25" s="109">
        <f>'MAU 93'!D20</f>
        <v>1611.3040000000001</v>
      </c>
      <c r="E25" s="94">
        <f t="shared" si="0"/>
        <v>12.514982524271845</v>
      </c>
      <c r="F25" s="95"/>
    </row>
    <row r="26" spans="1:8" x14ac:dyDescent="0.4">
      <c r="A26" s="91" t="s">
        <v>75</v>
      </c>
      <c r="B26" s="108" t="s">
        <v>79</v>
      </c>
      <c r="C26" s="109">
        <f>4510+2255</f>
        <v>6765</v>
      </c>
      <c r="D26" s="109"/>
      <c r="E26" s="94">
        <f t="shared" si="0"/>
        <v>0</v>
      </c>
      <c r="F26" s="95"/>
    </row>
    <row r="27" spans="1:8" s="1" customFormat="1" ht="35.25" customHeight="1" x14ac:dyDescent="0.35">
      <c r="A27" s="91" t="s">
        <v>11</v>
      </c>
      <c r="B27" s="110" t="s">
        <v>73</v>
      </c>
      <c r="C27" s="97">
        <f>SUM(C28:C30)</f>
        <v>2300</v>
      </c>
      <c r="D27" s="97">
        <f>SUM(D28:D30)</f>
        <v>0</v>
      </c>
      <c r="E27" s="95"/>
      <c r="F27" s="103"/>
    </row>
    <row r="28" spans="1:8" x14ac:dyDescent="0.4">
      <c r="A28" s="98" t="s">
        <v>4</v>
      </c>
      <c r="B28" s="111" t="s">
        <v>72</v>
      </c>
      <c r="C28" s="100"/>
      <c r="D28" s="112"/>
      <c r="E28" s="95"/>
      <c r="F28" s="113"/>
    </row>
    <row r="29" spans="1:8" ht="19.5" customHeight="1" x14ac:dyDescent="0.4">
      <c r="A29" s="98" t="s">
        <v>3</v>
      </c>
      <c r="B29" s="114" t="s">
        <v>77</v>
      </c>
      <c r="C29" s="100"/>
      <c r="D29" s="115"/>
      <c r="E29" s="95"/>
      <c r="F29" s="113"/>
    </row>
    <row r="30" spans="1:8" x14ac:dyDescent="0.4">
      <c r="A30" s="98" t="s">
        <v>12</v>
      </c>
      <c r="B30" s="114" t="s">
        <v>80</v>
      </c>
      <c r="C30" s="100">
        <v>2300</v>
      </c>
      <c r="D30" s="115"/>
      <c r="E30" s="95"/>
      <c r="F30" s="113"/>
    </row>
    <row r="31" spans="1:8" x14ac:dyDescent="0.4">
      <c r="A31" s="10"/>
      <c r="B31" s="10"/>
      <c r="C31" s="77"/>
      <c r="D31" s="7"/>
    </row>
    <row r="32" spans="1:8" x14ac:dyDescent="0.4">
      <c r="A32" s="10"/>
      <c r="B32" s="10"/>
      <c r="C32" s="77"/>
      <c r="D32" s="7"/>
    </row>
  </sheetData>
  <mergeCells count="9">
    <mergeCell ref="E1:F1"/>
    <mergeCell ref="A2:F2"/>
    <mergeCell ref="A3:F3"/>
    <mergeCell ref="E4:F4"/>
    <mergeCell ref="A5:A6"/>
    <mergeCell ref="B5:B6"/>
    <mergeCell ref="C5:C6"/>
    <mergeCell ref="D5:D6"/>
    <mergeCell ref="E5:F5"/>
  </mergeCells>
  <phoneticPr fontId="21" type="noConversion"/>
  <printOptions horizontalCentered="1"/>
  <pageMargins left="0.2" right="0.2" top="0.5" bottom="0.5" header="0.3" footer="0.3"/>
  <pageSetup paperSize="9" scale="85" orientation="portrait" verticalDpi="0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MAU 93</vt:lpstr>
      <vt:lpstr>MAU 94</vt:lpstr>
      <vt:lpstr>MAU 95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2023-04-13T02:38:47Z</cp:lastPrinted>
  <dcterms:created xsi:type="dcterms:W3CDTF">2010-02-23T18:45:27Z</dcterms:created>
  <dcterms:modified xsi:type="dcterms:W3CDTF">2023-08-04T01:47:33Z</dcterms:modified>
</cp:coreProperties>
</file>